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Calculator" sheetId="2" state="visible" r:id="rId4"/>
    <sheet name="Example" sheetId="3" state="visible" r:id="rId5"/>
    <sheet name="Q&amp;A"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<sst xmlns="http://schemas.openxmlformats.org/spreadsheetml/2006/main" count="286" uniqueCount="161">
  <si>
    <t xml:space="preserve">Zakat Calculator — Hanafi</t>
  </si>
  <si>
    <t xml:space="preserve">From “Building and Protecting Generational Wealth” (Book 3, 41 Years in America series) by Sohel A. Sareshwala</t>
  </si>
  <si>
    <t xml:space="preserve">What this is</t>
  </si>
  <si>
    <t xml:space="preserve">A simple worksheet to work out your zakat on modern wealth: cash, gold and silver, stocks, 401(k)s and IRAs, business assets, real estate, and the debts you can subtract. It follows the Hanafi school, with notes where scholars differ.</t>
  </si>
  <si>
    <t xml:space="preserve">How to use it (10 minutes)</t>
  </si>
  <si>
    <t xml:space="preserve">1. Pick your zakat date: the same date on the Islamic (lunar) calendar every year. Use your balances as of that date.</t>
  </si>
  <si>
    <t xml:space="preserve">2. Go to the Calculator tab. Fill in only the YELLOW cells with blue numbers. Leave a line blank if it doesn’t apply to you.</t>
  </si>
  <si>
    <t xml:space="preserve">3. Enter today’s gold and silver price per gram (from any reliable gold-price site, on your zakat date).</t>
  </si>
  <si>
    <t xml:space="preserve">4. Read the short note next to each line. If a line says “ask your scholar,” confirm it before you pay.</t>
  </si>
  <si>
    <t xml:space="preserve">5. The bottom of the sheet shows whether you are above nisab and how much zakat is due (2.5%).</t>
  </si>
  <si>
    <t xml:space="preserve">6. See the Example tab for a filled-in family, and the Q&amp;A tab for the reasons behind each line.</t>
  </si>
  <si>
    <t xml:space="preserve">Legend</t>
  </si>
  <si>
    <t xml:space="preserve">Yellow cell, blue number = you fill this in.   Black number = calculated for you; don’t type over it.   “Counted %” = how much of that line counts toward zakat.</t>
  </si>
  <si>
    <t xml:space="preserve">Please note</t>
  </si>
  <si>
    <t xml:space="preserve">This is a planning tool, not a fatwa. Every family’s situation is different. Have your own scholar confirm your numbers, especially retirement accounts, long-term stocks, and long-term debts.</t>
  </si>
  <si>
    <t xml:space="preserve">Reviewed by: ______________________   (scholar review pending)</t>
  </si>
  <si>
    <t xml:space="preserve">Fill in the yellow cells only. All amounts in US dollars, as of your zakat date.</t>
  </si>
  <si>
    <t xml:space="preserve">SETTINGS</t>
  </si>
  <si>
    <t xml:space="preserve">Your zakat date (lunar anniversary)</t>
  </si>
  <si>
    <t xml:space="preserve">Use the same Islamic date each year. Count what you own on that date.</t>
  </si>
  <si>
    <t xml:space="preserve">Gold price today, per gram (24k)</t>
  </si>
  <si>
    <t xml:space="preserve">Enter on your zakat date. Example price is for illustration only.</t>
  </si>
  <si>
    <t xml:space="preserve">Silver price today, per gram</t>
  </si>
  <si>
    <t xml:space="preserve">Nisab based on</t>
  </si>
  <si>
    <t xml:space="preserve">Silver</t>
  </si>
  <si>
    <t xml:space="preserve">Choose Silver or Gold. Many Hanafi scholars advise silver, because the lower threshold benefits more poor people.</t>
  </si>
  <si>
    <t xml:space="preserve">Nisab grams: gold 87.48 g · silver 612.36 g</t>
  </si>
  <si>
    <t xml:space="preserve">Nisab threshold ($)</t>
  </si>
  <si>
    <t xml:space="preserve">If your net zakatable wealth is at or above this amount on your zakat date, zakat is due.</t>
  </si>
  <si>
    <t xml:space="preserve">Item</t>
  </si>
  <si>
    <t xml:space="preserve">Your amount</t>
  </si>
  <si>
    <t xml:space="preserve">Counted %</t>
  </si>
  <si>
    <t xml:space="preserve">Zakatable</t>
  </si>
  <si>
    <t xml:space="preserve">Hanafi note</t>
  </si>
  <si>
    <t xml:space="preserve">A. CASH AND MONEY OWED TO YOU</t>
  </si>
  <si>
    <t xml:space="preserve">Cash at home</t>
  </si>
  <si>
    <t xml:space="preserve">All cash counts.</t>
  </si>
  <si>
    <t xml:space="preserve">Checking and savings accounts (including saved rental income)</t>
  </si>
  <si>
    <t xml:space="preserve">All bank balances count. Rent you have collected and still have on your zakat date is counted here.</t>
  </si>
  <si>
    <t xml:space="preserve">Money others owe you that you expect to get back</t>
  </si>
  <si>
    <t xml:space="preserve">Hanafi: loans you made that you expect to be repaid count every year. You may delay paying until you receive it, then pay for the past years.</t>
  </si>
  <si>
    <t xml:space="preserve">B. GOLD AND SILVER (including jewelry you wear)</t>
  </si>
  <si>
    <t xml:space="preserve">Gold: grams owned</t>
  </si>
  <si>
    <t xml:space="preserve">Hanafi: all gold counts, including jewelry worn by the women of the house. Weigh it or use receipts.</t>
  </si>
  <si>
    <t xml:space="preserve">Gold: karat (24, 22, 18, 14…)</t>
  </si>
  <si>
    <t xml:space="preserve">Gold value</t>
  </si>
  <si>
    <t xml:space="preserve">Calculated: grams × (karat ÷ 24) × today’s 24k price.</t>
  </si>
  <si>
    <t xml:space="preserve">Silver: grams owned</t>
  </si>
  <si>
    <t xml:space="preserve">Silver value</t>
  </si>
  <si>
    <t xml:space="preserve">Calculated: grams × today’s silver price. Diamonds, pearls and other gems for personal use do not count.</t>
  </si>
  <si>
    <t xml:space="preserve">C. INVESTMENTS</t>
  </si>
  <si>
    <t xml:space="preserve">Stocks, ETFs, mutual funds bought to trade or sell for a gain</t>
  </si>
  <si>
    <t xml:space="preserve">Hanafi (contemporary): bought for resale or capital gain → full market value.</t>
  </si>
  <si>
    <t xml:space="preserve">Stocks and funds held long-term (market value)</t>
  </si>
  <si>
    <t xml:space="preserve">Hanafi (contemporary): if held for dividends, zakat is on the company’s zakatable assets. If you don’t know that share, pay on the full value (100%) to be safe. Your scholar may allow a lower %.</t>
  </si>
  <si>
    <t xml:space="preserve">Cryptocurrency (market value)</t>
  </si>
  <si>
    <t xml:space="preserve">Treated by many contemporary scholars as a tradable asset at market value. Ask your scholar.</t>
  </si>
  <si>
    <t xml:space="preserve">D. 401(k), IRA AND OTHER RETIREMENT ACCOUNTS</t>
  </si>
  <si>
    <t xml:space="preserve">Retirement account balance (401(k), 403(b), IRA)</t>
  </si>
  <si>
    <t xml:space="preserve">Enter the total balance you can withdraw (vested).</t>
  </si>
  <si>
    <t xml:space="preserve">Early-withdrawal penalty if you withdrew today</t>
  </si>
  <si>
    <t xml:space="preserve">Usually 10% before age 59½; 0% after. Roth contributions may have no penalty.</t>
  </si>
  <si>
    <t xml:space="preserve">Estimated income tax if you withdrew today</t>
  </si>
  <si>
    <t xml:space="preserve">Your estimated federal + state rate. Roth accounts: often 0%.</t>
  </si>
  <si>
    <t xml:space="preserve">Accessible value (after penalty and tax)</t>
  </si>
  <si>
    <t xml:space="preserve">ASK YOUR SCHOLAR. A common Hanafi view: zakat on what you could actually take out today, after penalty and tax. Another view: no zakat until you can access or withdraw it. If your scholar holds that view, set Counted % to 0%. Pensions you cannot touch: not counted until received.</t>
  </si>
  <si>
    <t xml:space="preserve">E. YOUR BUSINESS (if you own all or part of one)</t>
  </si>
  <si>
    <t xml:space="preserve">Your ownership share of the business</t>
  </si>
  <si>
    <t xml:space="preserve">Enter your own share (for example 50% if you and your spouse each own half). Each owner pays zakat on his or her own share.</t>
  </si>
  <si>
    <t xml:space="preserve">Business assets (whole business, as of your zakat date)</t>
  </si>
  <si>
    <t xml:space="preserve">Business cash and bank accounts</t>
  </si>
  <si>
    <t xml:space="preserve">All business cash counts. Don’t count the same money again in your personal bank balances.</t>
  </si>
  <si>
    <t xml:space="preserve">Raw materials (bar stock, metal, parts that go into your products)</t>
  </si>
  <si>
    <t xml:space="preserve">Hanafi: raw materials that become part of the product you sell count, at current replacement value.</t>
  </si>
  <si>
    <t xml:space="preserve">Work in progress and finished goods</t>
  </si>
  <si>
    <t xml:space="preserve">Count at current sale value (or cost, if your scholar prefers the cautious-but-simpler method).</t>
  </si>
  <si>
    <t xml:space="preserve">Goods bought for resale</t>
  </si>
  <si>
    <t xml:space="preserve">Trade goods count at current market value.</t>
  </si>
  <si>
    <t xml:space="preserve">Money customers owe the business (collectible receivables)</t>
  </si>
  <si>
    <t xml:space="preserve">Count what you expect to collect. Leave out bad debts you don’t expect to recover.</t>
  </si>
  <si>
    <t xml:space="preserve">Investments held by the business (stocks, funds)</t>
  </si>
  <si>
    <t xml:space="preserve">Same rules as personal stocks.</t>
  </si>
  <si>
    <t xml:space="preserve">Machines, equipment, buildings, vehicles, tools, supplies</t>
  </si>
  <si>
    <t xml:space="preserve">Not counted: fixed assets used to run the business are not zakatable.</t>
  </si>
  <si>
    <t xml:space="preserve">Business liabilities you can subtract</t>
  </si>
  <si>
    <t xml:space="preserve">Bills owed to suppliers (accounts payable)</t>
  </si>
  <si>
    <t xml:space="preserve">Amounts the business owes now.</t>
  </si>
  <si>
    <t xml:space="preserve">Payroll, payroll taxes, and business taxes due</t>
  </si>
  <si>
    <t xml:space="preserve">Wages and taxes already owed on your zakat date.</t>
  </si>
  <si>
    <t xml:space="preserve">Business loan and equipment-loan payments due in the next 12 months</t>
  </si>
  <si>
    <t xml:space="preserve">Hanafi (contemporary): subtract only installments due in the coming year, not the whole balance.</t>
  </si>
  <si>
    <t xml:space="preserve">Credit lines and other short-term business debts due</t>
  </si>
  <si>
    <t xml:space="preserve">Due now or within the year.</t>
  </si>
  <si>
    <t xml:space="preserve">Business net zakatable amount (whole business)</t>
  </si>
  <si>
    <t xml:space="preserve">Your share of the business’s zakatable assets after its liabilities. Counted in your total below.</t>
  </si>
  <si>
    <t xml:space="preserve">F. REAL ESTATE</t>
  </si>
  <si>
    <t xml:space="preserve">Property or land bought to resell (flip)</t>
  </si>
  <si>
    <t xml:space="preserve">Real estate bought with the intention to sell counts at current market value.</t>
  </si>
  <si>
    <t xml:space="preserve">Rental properties (the buildings themselves)</t>
  </si>
  <si>
    <t xml:space="preserve">Not counted: the buildings are not zakatable. Only the rent you have saved counts, and it is already in your bank balances.</t>
  </si>
  <si>
    <t xml:space="preserve">G. NOT COUNTED (for reference only)</t>
  </si>
  <si>
    <t xml:space="preserve">Your home, cars, furniture, clothes, and household items</t>
  </si>
  <si>
    <t xml:space="preserve">Not zakatable in the Hanafi school.</t>
  </si>
  <si>
    <t xml:space="preserve">Business machinery, equipment, and buildings</t>
  </si>
  <si>
    <t xml:space="preserve">Diamonds, pearls, and gems for personal use</t>
  </si>
  <si>
    <t xml:space="preserve">Total zakatable assets</t>
  </si>
  <si>
    <t xml:space="preserve">H. PERSONAL DEBTS YOU CAN SUBTRACT</t>
  </si>
  <si>
    <t xml:space="preserve">Credit card balances due now</t>
  </si>
  <si>
    <t xml:space="preserve">Hanafi: debts due now are subtracted.</t>
  </si>
  <si>
    <t xml:space="preserve">Bills, taxes, and other amounts due now</t>
  </si>
  <si>
    <t xml:space="preserve">Rent, utilities, property tax, or income tax already owed.</t>
  </si>
  <si>
    <t xml:space="preserve">Personal loans due now</t>
  </si>
  <si>
    <t xml:space="preserve">Money you owe others that is due.</t>
  </si>
  <si>
    <t xml:space="preserve">Mortgage and long-term loans: payments due in the next 12 months only</t>
  </si>
  <si>
    <t xml:space="preserve">Hanafi (contemporary, e.g. Mufti Taqi Usmani): subtract only the installments due in the coming year, not the whole loan balance. Ask your scholar.</t>
  </si>
  <si>
    <t xml:space="preserve">Total debts subtracted</t>
  </si>
  <si>
    <t xml:space="preserve">RESULT</t>
  </si>
  <si>
    <t xml:space="preserve">Net zakatable wealth</t>
  </si>
  <si>
    <t xml:space="preserve">Nisab threshold</t>
  </si>
  <si>
    <t xml:space="preserve">Is zakat due?</t>
  </si>
  <si>
    <t xml:space="preserve">Zakat rate</t>
  </si>
  <si>
    <t xml:space="preserve">2.5% of net wealth, once every lunar year.</t>
  </si>
  <si>
    <t xml:space="preserve">ZAKAT DUE</t>
  </si>
  <si>
    <t xml:space="preserve">A planning tool, not a fatwa. Confirm with your own scholar.</t>
  </si>
  <si>
    <t xml:space="preserve">Zakat Calculator — Hanafi · EXAMPLE FAMILY (illustrative numbers only)</t>
  </si>
  <si>
    <t xml:space="preserve">10 Ramadan 1448</t>
  </si>
  <si>
    <t xml:space="preserve">Questions and Answers — the Hanafi reasoning, in plain English</t>
  </si>
  <si>
    <t xml:space="preserve">Question</t>
  </si>
  <si>
    <t xml:space="preserve">Answer</t>
  </si>
  <si>
    <t xml:space="preserve">Who has to pay zakat?</t>
  </si>
  <si>
    <t xml:space="preserve">An adult Muslim of sound mind whose net zakatable wealth is at or above nisab, and has been for a full lunar year.</t>
  </si>
  <si>
    <t xml:space="preserve">What is nisab?</t>
  </si>
  <si>
    <t xml:space="preserve">The minimum wealth before zakat is due: the value of 612.36 grams of silver or 87.48 grams of gold. Many Hanafi scholars advise using silver, because it brings more people into giving and benefits more of the poor.</t>
  </si>
  <si>
    <t xml:space="preserve">What is the “zakat year”?</t>
  </si>
  <si>
    <t xml:space="preserve">One lunar (Islamic) year. In the Hanafi school, if you were above nisab at the start of the year and are above it at the end, you pay on everything you own at the end, even if your wealth went up and down in between.</t>
  </si>
  <si>
    <t xml:space="preserve">How much do I pay?</t>
  </si>
  <si>
    <t xml:space="preserve">2.5% of your net zakatable wealth, once a year.</t>
  </si>
  <si>
    <t xml:space="preserve">Does my wife’s gold jewelry count?</t>
  </si>
  <si>
    <t xml:space="preserve">Yes, in the Hanafi school, gold and silver count even if worn. Each person’s jewelry counts toward that person’s own zakat. Diamonds, pearls, and gems for personal use do not count.</t>
  </si>
  <si>
    <t xml:space="preserve">What about my home and cars?</t>
  </si>
  <si>
    <t xml:space="preserve">Not counted. Things for personal use, like your home, cars, furniture, and clothes, are not zakatable.</t>
  </si>
  <si>
    <t xml:space="preserve">I own rental properties. Do I pay on their value?</t>
  </si>
  <si>
    <t xml:space="preserve">No. The buildings are not zakatable. The rent you have collected and still hold on your zakat date is counted, as cash.</t>
  </si>
  <si>
    <t xml:space="preserve">What if I bought a property to resell?</t>
  </si>
  <si>
    <t xml:space="preserve">Then it is trade goods, and its current market value counts.</t>
  </si>
  <si>
    <t xml:space="preserve">How do I count stocks?</t>
  </si>
  <si>
    <t xml:space="preserve">If you bought them to trade or sell for a gain, count the full market value. If you hold them long-term for dividends, contemporary Hanafi scholars count only the company’s zakatable assets (cash, receivables, inventory). Most people can’t easily find that share, so paying on the full value is the safe choice. Ask your scholar if a lower percentage applies.</t>
  </si>
  <si>
    <t xml:space="preserve">What about my 401(k) or IRA?</t>
  </si>
  <si>
    <t xml:space="preserve">Scholars differ. A common Hanafi view: pay on the amount you could actually withdraw today, after the early-withdrawal penalty and taxes. Another view: no zakat until you can access the money. Ask your scholar, and set the Counted % on that line to match.</t>
  </si>
  <si>
    <t xml:space="preserve">Can I subtract my mortgage?</t>
  </si>
  <si>
    <t xml:space="preserve">Hanafi: debts due now are subtracted. For long-term loans like a mortgage, contemporary Hanafi scholars subtract only the payments due in the coming 12 months, not the whole balance. Otherwise, a family with a large mortgage might never pay zakat.</t>
  </si>
  <si>
    <t xml:space="preserve">Someone owes me money. Does it count?</t>
  </si>
  <si>
    <t xml:space="preserve">Yes, if you expect it back. In the Hanafi school you may wait until you receive it, then pay zakat for the years that passed.</t>
  </si>
  <si>
    <t xml:space="preserve">Business owner: what counts?</t>
  </si>
  <si>
    <t xml:space="preserve">Your share of the business’s zakatable assets: business cash and bank balances, raw materials that go into your products, work in progress and finished goods, goods for resale, and collectible receivables. Then subtract what the business owes now: supplier bills, payroll and taxes due, and the next 12 months of loan payments. Machines, equipment, buildings, vehicles, and tools used to run the business do not count.</t>
  </si>
  <si>
    <t xml:space="preserve">My spouse and I own the business together. Who pays?</t>
  </si>
  <si>
    <t xml:space="preserve">Each owner pays on his or her own share. Enter your ownership % on the Calculator, and have your spouse do the same on a separate copy.</t>
  </si>
  <si>
    <t xml:space="preserve">Business cash and personal cash: won’t I count it twice?</t>
  </si>
  <si>
    <t xml:space="preserve">Count business accounts only in the business section, and personal accounts only in the cash section. Money you have already paid yourself counts as personal.</t>
  </si>
  <si>
    <t xml:space="preserve">Is this a fatwa?</t>
  </si>
  <si>
    <t xml:space="preserve">No. It is a planning tool to help you organize your numbers. Please have your own scholar confirm, especially for retirement accounts, long-term stocks, and long-term debts.</t>
  </si>
</sst>
</file>

<file path=xl/styles.xml><?xml version="1.0" encoding="utf-8"?>
<styleSheet xmlns="http://schemas.openxmlformats.org/spreadsheetml/2006/main">
  <numFmts count="8">
    <numFmt numFmtId="164" formatCode="General"/>
    <numFmt numFmtId="165" formatCode="@"/>
    <numFmt numFmtId="166" formatCode="\$#,##0.00"/>
    <numFmt numFmtId="167" formatCode="\$#,##0;&quot;($&quot;#,##0\);\-"/>
    <numFmt numFmtId="168" formatCode="0%;\-0%;&quot;0%&quot;"/>
    <numFmt numFmtId="169" formatCode="#,##0.0&quot; g&quot;"/>
    <numFmt numFmtId="170" formatCode="0&quot; k&quot;"/>
    <numFmt numFmtId="171" formatCode="0.0%"/>
  </numFmts>
  <fonts count="21">
    <font>
      <sz val="11"/>
      <color theme="1"/>
      <name val="Calibri"/>
      <family val="2"/>
      <charset val="1"/>
    </font>
    <font>
      <sz val="10"/>
      <name val="Arial"/>
      <family val="0"/>
    </font>
    <font>
      <sz val="10"/>
      <name val="Arial"/>
      <family val="0"/>
    </font>
    <font>
      <sz val="10"/>
      <name val="Arial"/>
      <family val="0"/>
    </font>
    <font>
      <b val="true"/>
      <sz val="18"/>
      <color rgb="FF1F3864"/>
      <name val="Arial"/>
      <family val="0"/>
      <charset val="1"/>
    </font>
    <font>
      <i val="true"/>
      <sz val="10"/>
      <color rgb="FF595959"/>
      <name val="Arial"/>
      <family val="0"/>
      <charset val="1"/>
    </font>
    <font>
      <sz val="11"/>
      <name val="Arial"/>
      <family val="0"/>
      <charset val="1"/>
    </font>
    <font>
      <b val="true"/>
      <sz val="12"/>
      <color rgb="FF1F3864"/>
      <name val="Arial"/>
      <family val="0"/>
      <charset val="1"/>
    </font>
    <font>
      <b val="true"/>
      <sz val="15"/>
      <color rgb="FF1F3864"/>
      <name val="Arial"/>
      <family val="0"/>
      <charset val="1"/>
    </font>
    <font>
      <b val="true"/>
      <sz val="11"/>
      <color rgb="FF1F3864"/>
      <name val="Arial"/>
      <family val="0"/>
      <charset val="1"/>
    </font>
    <font>
      <sz val="11"/>
      <color rgb="FF0000FF"/>
      <name val="Arial"/>
      <family val="0"/>
      <charset val="1"/>
    </font>
    <font>
      <sz val="9"/>
      <name val="Arial"/>
      <family val="0"/>
      <charset val="1"/>
    </font>
    <font>
      <i val="true"/>
      <sz val="9"/>
      <color rgb="FF595959"/>
      <name val="Arial"/>
      <family val="0"/>
      <charset val="1"/>
    </font>
    <font>
      <b val="true"/>
      <sz val="11"/>
      <name val="Arial"/>
      <family val="0"/>
      <charset val="1"/>
    </font>
    <font>
      <b val="true"/>
      <sz val="11"/>
      <color rgb="FFFFFFFF"/>
      <name val="Arial"/>
      <family val="0"/>
      <charset val="1"/>
    </font>
    <font>
      <i val="true"/>
      <sz val="11"/>
      <color rgb="FF595959"/>
      <name val="Arial"/>
      <family val="0"/>
      <charset val="1"/>
    </font>
    <font>
      <sz val="11"/>
      <color rgb="FF808080"/>
      <name val="Arial"/>
      <family val="0"/>
      <charset val="1"/>
    </font>
    <font>
      <sz val="11"/>
      <color rgb="FF595959"/>
      <name val="Arial"/>
      <family val="0"/>
      <charset val="1"/>
    </font>
    <font>
      <sz val="9"/>
      <color rgb="FF595959"/>
      <name val="Arial"/>
      <family val="0"/>
      <charset val="1"/>
    </font>
    <font>
      <b val="true"/>
      <sz val="13"/>
      <color rgb="FF1F3864"/>
      <name val="Arial"/>
      <family val="0"/>
      <charset val="1"/>
    </font>
    <font>
      <b val="true"/>
      <sz val="14"/>
      <color rgb="FF1F3864"/>
      <name val="Arial"/>
      <family val="0"/>
      <charset val="1"/>
    </font>
  </fonts>
  <fills count="7">
    <fill>
      <patternFill patternType="none"/>
    </fill>
    <fill>
      <patternFill patternType="gray125"/>
    </fill>
    <fill>
      <patternFill patternType="solid">
        <fgColor rgb="FFD9E1F2"/>
        <bgColor rgb="FFE2EFDA"/>
      </patternFill>
    </fill>
    <fill>
      <patternFill patternType="solid">
        <fgColor rgb="FFFFFF99"/>
        <bgColor rgb="FFE2EFDA"/>
      </patternFill>
    </fill>
    <fill>
      <patternFill patternType="solid">
        <fgColor rgb="FF1F3864"/>
        <bgColor rgb="FF333333"/>
      </patternFill>
    </fill>
    <fill>
      <patternFill patternType="solid">
        <fgColor rgb="FFE2EFDA"/>
        <bgColor rgb="FFF2F2F2"/>
      </patternFill>
    </fill>
    <fill>
      <patternFill patternType="solid">
        <fgColor rgb="FFF2F2F2"/>
        <bgColor rgb="FFE2EFDA"/>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9"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5" fontId="10" fillId="3" borderId="1" xfId="0" applyFont="true" applyBorder="true" applyAlignment="fals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top" textRotation="0" wrapText="true" indent="0" shrinkToFit="false"/>
      <protection locked="true" hidden="false"/>
    </xf>
    <xf numFmtId="166" fontId="10" fillId="3" borderId="1" xfId="0" applyFont="true" applyBorder="true" applyAlignment="false" applyProtection="false">
      <alignment horizontal="general" vertical="bottom" textRotation="0" wrapText="false" indent="0" shrinkToFit="false"/>
      <protection locked="true" hidden="false"/>
    </xf>
    <xf numFmtId="164" fontId="10" fillId="3" borderId="1" xfId="0" applyFont="true" applyBorder="tru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7" fontId="13" fillId="0" borderId="0" xfId="0" applyFont="true" applyBorder="false" applyAlignment="false" applyProtection="false">
      <alignment horizontal="general" vertical="bottom" textRotation="0" wrapText="false" indent="0" shrinkToFit="false"/>
      <protection locked="true" hidden="false"/>
    </xf>
    <xf numFmtId="164" fontId="14" fillId="4" borderId="0" xfId="0" applyFont="true" applyBorder="false" applyAlignment="true" applyProtection="false">
      <alignment horizontal="center" vertical="bottom" textRotation="0" wrapText="true" indent="0" shrinkToFit="false"/>
      <protection locked="true" hidden="false"/>
    </xf>
    <xf numFmtId="167" fontId="10" fillId="3" borderId="1" xfId="0" applyFont="true" applyBorder="true" applyAlignment="false" applyProtection="false">
      <alignment horizontal="general" vertical="bottom" textRotation="0" wrapText="false" indent="0" shrinkToFit="false"/>
      <protection locked="true" hidden="false"/>
    </xf>
    <xf numFmtId="168" fontId="6" fillId="0" borderId="0" xfId="0" applyFont="true" applyBorder="false" applyAlignment="false" applyProtection="false">
      <alignment horizontal="general" vertical="bottom" textRotation="0" wrapText="false" indent="0" shrinkToFit="false"/>
      <protection locked="true" hidden="false"/>
    </xf>
    <xf numFmtId="167" fontId="6" fillId="0" borderId="0" xfId="0" applyFont="true" applyBorder="false" applyAlignment="false" applyProtection="false">
      <alignment horizontal="general" vertical="bottom" textRotation="0" wrapText="false" indent="0" shrinkToFit="false"/>
      <protection locked="true" hidden="false"/>
    </xf>
    <xf numFmtId="169" fontId="10" fillId="3" borderId="1" xfId="0" applyFont="true" applyBorder="true" applyAlignment="false" applyProtection="false">
      <alignment horizontal="general" vertical="bottom" textRotation="0" wrapText="false" indent="0" shrinkToFit="false"/>
      <protection locked="true" hidden="false"/>
    </xf>
    <xf numFmtId="170" fontId="10" fillId="3" borderId="1" xfId="0" applyFont="true" applyBorder="true" applyAlignment="false" applyProtection="false">
      <alignment horizontal="general" vertical="bottom" textRotation="0" wrapText="false" indent="0" shrinkToFit="false"/>
      <protection locked="true" hidden="false"/>
    </xf>
    <xf numFmtId="167" fontId="0" fillId="0" borderId="0" xfId="0" applyFont="false" applyBorder="false" applyAlignment="false" applyProtection="false">
      <alignment horizontal="general" vertical="bottom" textRotation="0" wrapText="false" indent="0" shrinkToFit="false"/>
      <protection locked="true" hidden="false"/>
    </xf>
    <xf numFmtId="168" fontId="0" fillId="0" borderId="0" xfId="0" applyFont="false" applyBorder="false" applyAlignment="false" applyProtection="false">
      <alignment horizontal="general" vertical="bottom" textRotation="0" wrapText="false" indent="0" shrinkToFit="false"/>
      <protection locked="true" hidden="false"/>
    </xf>
    <xf numFmtId="168" fontId="10" fillId="3" borderId="1" xfId="0" applyFont="true" applyBorder="tru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7" fontId="16" fillId="0" borderId="0" xfId="0" applyFont="true" applyBorder="false" applyAlignment="false" applyProtection="false">
      <alignment horizontal="general" vertical="bottom"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8" fillId="0" borderId="0" xfId="0" applyFont="true" applyBorder="false" applyAlignment="false" applyProtection="false">
      <alignment horizontal="general" vertical="bottom" textRotation="0" wrapText="false" indent="0" shrinkToFit="false"/>
      <protection locked="true" hidden="false"/>
    </xf>
    <xf numFmtId="164" fontId="13" fillId="5" borderId="0" xfId="0" applyFont="true" applyBorder="false" applyAlignment="false" applyProtection="false">
      <alignment horizontal="general" vertical="bottom" textRotation="0" wrapText="false" indent="0" shrinkToFit="false"/>
      <protection locked="true" hidden="false"/>
    </xf>
    <xf numFmtId="164" fontId="0" fillId="5" borderId="0" xfId="0" applyFont="false" applyBorder="false" applyAlignment="false" applyProtection="false">
      <alignment horizontal="general" vertical="bottom" textRotation="0" wrapText="false" indent="0" shrinkToFit="false"/>
      <protection locked="true" hidden="false"/>
    </xf>
    <xf numFmtId="167" fontId="13" fillId="5"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true" applyProtection="false">
      <alignment horizontal="right" vertical="bottom" textRotation="0" wrapText="false" indent="0" shrinkToFit="false"/>
      <protection locked="true" hidden="false"/>
    </xf>
    <xf numFmtId="171" fontId="0" fillId="0" borderId="0" xfId="0" applyFont="false" applyBorder="false" applyAlignment="false" applyProtection="false">
      <alignment horizontal="general" vertical="bottom" textRotation="0" wrapText="false" indent="0" shrinkToFit="false"/>
      <protection locked="true" hidden="false"/>
    </xf>
    <xf numFmtId="164" fontId="19" fillId="5" borderId="0" xfId="0" applyFont="true" applyBorder="false" applyAlignment="false" applyProtection="false">
      <alignment horizontal="general" vertical="bottom" textRotation="0" wrapText="false" indent="0" shrinkToFit="false"/>
      <protection locked="true" hidden="false"/>
    </xf>
    <xf numFmtId="166" fontId="19" fillId="5" borderId="0" xfId="0" applyFont="true" applyBorder="false" applyAlignment="false" applyProtection="false">
      <alignment horizontal="general" vertical="bottom" textRotation="0" wrapText="false" indent="0" shrinkToFit="false"/>
      <protection locked="true" hidden="false"/>
    </xf>
    <xf numFmtId="164" fontId="20" fillId="0" borderId="0" xfId="0" applyFont="true" applyBorder="false" applyAlignment="false" applyProtection="false">
      <alignment horizontal="general" vertical="bottom" textRotation="0" wrapText="false" indent="0" shrinkToFit="false"/>
      <protection locked="true" hidden="false"/>
    </xf>
    <xf numFmtId="164" fontId="14" fillId="4" borderId="0" xfId="0" applyFont="true" applyBorder="false" applyAlignment="false" applyProtection="false">
      <alignment horizontal="general" vertical="bottom" textRotation="0" wrapText="false" indent="0" shrinkToFit="false"/>
      <protection locked="true" hidden="false"/>
    </xf>
    <xf numFmtId="164" fontId="13" fillId="6" borderId="0" xfId="0" applyFont="true" applyBorder="false" applyAlignment="true" applyProtection="false">
      <alignment horizontal="general" vertical="top" textRotation="0" wrapText="true" indent="0" shrinkToFit="false"/>
      <protection locked="true" hidden="false"/>
    </xf>
    <xf numFmtId="164" fontId="6" fillId="6" borderId="0" xfId="0" applyFont="true" applyBorder="false" applyAlignment="true" applyProtection="false">
      <alignment horizontal="general" vertical="top" textRotation="0" wrapText="true" indent="0" shrinkToFit="false"/>
      <protection locked="true" hidden="false"/>
    </xf>
    <xf numFmtId="164" fontId="13"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2F2F2"/>
      <rgbColor rgb="FFCCFFFF"/>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1F3864"/>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0"/>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10"/>
  </cols>
  <sheetData>
    <row r="1" customFormat="false" ht="22.05" hidden="false" customHeight="false" outlineLevel="0" collapsed="false">
      <c r="A1" s="1" t="s">
        <v>0</v>
      </c>
    </row>
    <row r="2" customFormat="false" ht="15" hidden="false" customHeight="false" outlineLevel="0" collapsed="false">
      <c r="A2" s="2" t="s">
        <v>1</v>
      </c>
    </row>
    <row r="3" customFormat="false" ht="15" hidden="false" customHeight="false" outlineLevel="0" collapsed="false">
      <c r="A3" s="3"/>
    </row>
    <row r="4" customFormat="false" ht="15" hidden="false" customHeight="false" outlineLevel="0" collapsed="false">
      <c r="A4" s="4" t="s">
        <v>2</v>
      </c>
    </row>
    <row r="5" customFormat="false" ht="31.5" hidden="false" customHeight="true" outlineLevel="0" collapsed="false">
      <c r="A5" s="3" t="s">
        <v>3</v>
      </c>
    </row>
    <row r="6" customFormat="false" ht="15" hidden="false" customHeight="false" outlineLevel="0" collapsed="false">
      <c r="A6" s="3"/>
    </row>
    <row r="7" customFormat="false" ht="15" hidden="false" customHeight="false" outlineLevel="0" collapsed="false">
      <c r="A7" s="4" t="s">
        <v>4</v>
      </c>
    </row>
    <row r="8" customFormat="false" ht="31.5" hidden="false" customHeight="true" outlineLevel="0" collapsed="false">
      <c r="A8" s="3" t="s">
        <v>5</v>
      </c>
    </row>
    <row r="9" customFormat="false" ht="31.5" hidden="false" customHeight="true" outlineLevel="0" collapsed="false">
      <c r="A9" s="3" t="s">
        <v>6</v>
      </c>
    </row>
    <row r="10" customFormat="false" ht="31.5" hidden="false" customHeight="true" outlineLevel="0" collapsed="false">
      <c r="A10" s="3" t="s">
        <v>7</v>
      </c>
    </row>
    <row r="11" customFormat="false" ht="31.5" hidden="false" customHeight="true" outlineLevel="0" collapsed="false">
      <c r="A11" s="3" t="s">
        <v>8</v>
      </c>
    </row>
    <row r="12" customFormat="false" ht="31.5" hidden="false" customHeight="true" outlineLevel="0" collapsed="false">
      <c r="A12" s="3" t="s">
        <v>9</v>
      </c>
    </row>
    <row r="13" customFormat="false" ht="31.5" hidden="false" customHeight="true" outlineLevel="0" collapsed="false">
      <c r="A13" s="3" t="s">
        <v>10</v>
      </c>
    </row>
    <row r="14" customFormat="false" ht="15" hidden="false" customHeight="false" outlineLevel="0" collapsed="false">
      <c r="A14" s="3"/>
    </row>
    <row r="15" customFormat="false" ht="15" hidden="false" customHeight="false" outlineLevel="0" collapsed="false">
      <c r="A15" s="4" t="s">
        <v>11</v>
      </c>
    </row>
    <row r="16" customFormat="false" ht="31.5" hidden="false" customHeight="true" outlineLevel="0" collapsed="false">
      <c r="A16" s="3" t="s">
        <v>12</v>
      </c>
    </row>
    <row r="17" customFormat="false" ht="15" hidden="false" customHeight="false" outlineLevel="0" collapsed="false">
      <c r="A17" s="3"/>
    </row>
    <row r="18" customFormat="false" ht="15" hidden="false" customHeight="false" outlineLevel="0" collapsed="false">
      <c r="A18" s="4" t="s">
        <v>13</v>
      </c>
    </row>
    <row r="19" customFormat="false" ht="31.5" hidden="false" customHeight="true" outlineLevel="0" collapsed="false">
      <c r="A19" s="3" t="s">
        <v>14</v>
      </c>
    </row>
    <row r="20" customFormat="false" ht="31.5" hidden="false" customHeight="true" outlineLevel="0" collapsed="false">
      <c r="A20" s="3" t="s">
        <v>15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7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16"/>
    <col collapsed="false" customWidth="true" hidden="false" outlineLevel="0" max="3" min="3" style="0" width="11"/>
    <col collapsed="false" customWidth="true" hidden="false" outlineLevel="0" max="4" min="4" style="0" width="16"/>
    <col collapsed="false" customWidth="true" hidden="false" outlineLevel="0" max="5" min="5" style="0" width="70"/>
  </cols>
  <sheetData>
    <row r="1" customFormat="false" ht="18.55" hidden="false" customHeight="false" outlineLevel="0" collapsed="false">
      <c r="A1" s="5" t="s">
        <v>0</v>
      </c>
    </row>
    <row r="2" customFormat="false" ht="15" hidden="false" customHeight="false" outlineLevel="0" collapsed="false">
      <c r="A2" s="6" t="s">
        <v>16</v>
      </c>
    </row>
    <row r="4" customFormat="false" ht="15" hidden="false" customHeight="false" outlineLevel="0" collapsed="false">
      <c r="A4" s="7" t="s">
        <v>17</v>
      </c>
      <c r="B4" s="8"/>
      <c r="C4" s="8"/>
      <c r="D4" s="8"/>
      <c r="E4" s="8"/>
    </row>
    <row r="5" customFormat="false" ht="15" hidden="false" customHeight="false" outlineLevel="0" collapsed="false">
      <c r="A5" s="9" t="s">
        <v>18</v>
      </c>
      <c r="B5" s="10"/>
      <c r="E5" s="11" t="s">
        <v>19</v>
      </c>
    </row>
    <row r="6" customFormat="false" ht="15" hidden="false" customHeight="false" outlineLevel="0" collapsed="false">
      <c r="A6" s="9" t="s">
        <v>20</v>
      </c>
      <c r="B6" s="12"/>
      <c r="E6" s="11" t="s">
        <v>21</v>
      </c>
    </row>
    <row r="7" customFormat="false" ht="15" hidden="false" customHeight="false" outlineLevel="0" collapsed="false">
      <c r="A7" s="9" t="s">
        <v>22</v>
      </c>
      <c r="B7" s="12"/>
      <c r="E7" s="11" t="s">
        <v>21</v>
      </c>
    </row>
    <row r="8" customFormat="false" ht="22.35" hidden="false" customHeight="false" outlineLevel="0" collapsed="false">
      <c r="A8" s="9" t="s">
        <v>23</v>
      </c>
      <c r="B8" s="13" t="s">
        <v>24</v>
      </c>
      <c r="E8" s="11" t="s">
        <v>25</v>
      </c>
    </row>
    <row r="9" customFormat="false" ht="15" hidden="false" customHeight="false" outlineLevel="0" collapsed="false">
      <c r="A9" s="14" t="s">
        <v>26</v>
      </c>
    </row>
    <row r="10" customFormat="false" ht="15" hidden="false" customHeight="false" outlineLevel="0" collapsed="false">
      <c r="A10" s="15" t="s">
        <v>27</v>
      </c>
      <c r="D10" s="16" t="n">
        <f aca="false">IF($B$8="Gold",87.48*$B$6,612.36*$B$7)</f>
        <v>0</v>
      </c>
      <c r="E10" s="11" t="s">
        <v>28</v>
      </c>
    </row>
    <row r="12" customFormat="false" ht="26.85" hidden="false" customHeight="false" outlineLevel="0" collapsed="false">
      <c r="A12" s="17" t="s">
        <v>29</v>
      </c>
      <c r="B12" s="17" t="s">
        <v>30</v>
      </c>
      <c r="C12" s="17" t="s">
        <v>31</v>
      </c>
      <c r="D12" s="17" t="s">
        <v>32</v>
      </c>
      <c r="E12" s="17" t="s">
        <v>33</v>
      </c>
    </row>
    <row r="13" customFormat="false" ht="15" hidden="false" customHeight="false" outlineLevel="0" collapsed="false">
      <c r="A13" s="7" t="s">
        <v>34</v>
      </c>
      <c r="B13" s="8"/>
      <c r="C13" s="8"/>
      <c r="D13" s="8"/>
      <c r="E13" s="8"/>
    </row>
    <row r="14" customFormat="false" ht="39.75" hidden="false" customHeight="true" outlineLevel="0" collapsed="false">
      <c r="A14" s="3" t="s">
        <v>35</v>
      </c>
      <c r="B14" s="18"/>
      <c r="C14" s="19" t="n">
        <v>1</v>
      </c>
      <c r="D14" s="20" t="n">
        <f aca="false">IF(B14="",0,B14*C14)</f>
        <v>0</v>
      </c>
      <c r="E14" s="11" t="s">
        <v>36</v>
      </c>
    </row>
    <row r="15" customFormat="false" ht="39.75" hidden="false" customHeight="true" outlineLevel="0" collapsed="false">
      <c r="A15" s="3" t="s">
        <v>37</v>
      </c>
      <c r="B15" s="18"/>
      <c r="C15" s="19" t="n">
        <v>1</v>
      </c>
      <c r="D15" s="20" t="n">
        <f aca="false">IF(B15="",0,B15*C15)</f>
        <v>0</v>
      </c>
      <c r="E15" s="11" t="s">
        <v>38</v>
      </c>
    </row>
    <row r="16" customFormat="false" ht="39.75" hidden="false" customHeight="true" outlineLevel="0" collapsed="false">
      <c r="A16" s="3" t="s">
        <v>39</v>
      </c>
      <c r="B16" s="18"/>
      <c r="C16" s="19" t="n">
        <v>1</v>
      </c>
      <c r="D16" s="20" t="n">
        <f aca="false">IF(B16="",0,B16*C16)</f>
        <v>0</v>
      </c>
      <c r="E16" s="11" t="s">
        <v>40</v>
      </c>
    </row>
    <row r="17" customFormat="false" ht="15" hidden="false" customHeight="false" outlineLevel="0" collapsed="false">
      <c r="A17" s="7" t="s">
        <v>41</v>
      </c>
      <c r="B17" s="8"/>
      <c r="C17" s="8"/>
      <c r="D17" s="8"/>
      <c r="E17" s="8"/>
    </row>
    <row r="18" customFormat="false" ht="30" hidden="false" customHeight="true" outlineLevel="0" collapsed="false">
      <c r="A18" s="9" t="s">
        <v>42</v>
      </c>
      <c r="B18" s="21"/>
      <c r="E18" s="11" t="s">
        <v>43</v>
      </c>
    </row>
    <row r="19" customFormat="false" ht="15" hidden="false" customHeight="false" outlineLevel="0" collapsed="false">
      <c r="A19" s="9" t="s">
        <v>44</v>
      </c>
      <c r="B19" s="22"/>
    </row>
    <row r="20" customFormat="false" ht="15" hidden="false" customHeight="false" outlineLevel="0" collapsed="false">
      <c r="A20" s="9" t="s">
        <v>45</v>
      </c>
      <c r="B20" s="23" t="n">
        <f aca="false">IF(B18="",0,B18*B19/24*$B$6)</f>
        <v>0</v>
      </c>
      <c r="C20" s="24" t="n">
        <v>1</v>
      </c>
      <c r="D20" s="23" t="n">
        <f aca="false">B20*C20</f>
        <v>0</v>
      </c>
      <c r="E20" s="11" t="s">
        <v>46</v>
      </c>
    </row>
    <row r="21" customFormat="false" ht="15" hidden="false" customHeight="false" outlineLevel="0" collapsed="false">
      <c r="A21" s="9" t="s">
        <v>47</v>
      </c>
      <c r="B21" s="21"/>
    </row>
    <row r="22" customFormat="false" ht="22.35" hidden="false" customHeight="false" outlineLevel="0" collapsed="false">
      <c r="A22" s="9" t="s">
        <v>48</v>
      </c>
      <c r="B22" s="23" t="n">
        <f aca="false">IF(B21="",0,B21*$B$7)</f>
        <v>0</v>
      </c>
      <c r="C22" s="24" t="n">
        <v>1</v>
      </c>
      <c r="D22" s="23" t="n">
        <f aca="false">B22*C22</f>
        <v>0</v>
      </c>
      <c r="E22" s="11" t="s">
        <v>49</v>
      </c>
    </row>
    <row r="23" customFormat="false" ht="15" hidden="false" customHeight="false" outlineLevel="0" collapsed="false">
      <c r="A23" s="7" t="s">
        <v>50</v>
      </c>
      <c r="B23" s="8"/>
      <c r="C23" s="8"/>
      <c r="D23" s="8"/>
      <c r="E23" s="8"/>
    </row>
    <row r="24" customFormat="false" ht="39.75" hidden="false" customHeight="true" outlineLevel="0" collapsed="false">
      <c r="A24" s="3" t="s">
        <v>51</v>
      </c>
      <c r="B24" s="18"/>
      <c r="C24" s="19" t="n">
        <v>1</v>
      </c>
      <c r="D24" s="20" t="n">
        <f aca="false">IF(B24="",0,B24*C24)</f>
        <v>0</v>
      </c>
      <c r="E24" s="11" t="s">
        <v>52</v>
      </c>
    </row>
    <row r="25" customFormat="false" ht="39.75" hidden="false" customHeight="true" outlineLevel="0" collapsed="false">
      <c r="A25" s="3" t="s">
        <v>53</v>
      </c>
      <c r="B25" s="18"/>
      <c r="C25" s="25" t="n">
        <v>1</v>
      </c>
      <c r="D25" s="20" t="n">
        <f aca="false">IF(B25="",0,B25*C25)</f>
        <v>0</v>
      </c>
      <c r="E25" s="11" t="s">
        <v>54</v>
      </c>
    </row>
    <row r="26" customFormat="false" ht="39.75" hidden="false" customHeight="true" outlineLevel="0" collapsed="false">
      <c r="A26" s="3" t="s">
        <v>55</v>
      </c>
      <c r="B26" s="18"/>
      <c r="C26" s="25" t="n">
        <v>1</v>
      </c>
      <c r="D26" s="20" t="n">
        <f aca="false">IF(B26="",0,B26*C26)</f>
        <v>0</v>
      </c>
      <c r="E26" s="11" t="s">
        <v>56</v>
      </c>
    </row>
    <row r="27" customFormat="false" ht="15" hidden="false" customHeight="false" outlineLevel="0" collapsed="false">
      <c r="A27" s="7" t="s">
        <v>57</v>
      </c>
      <c r="B27" s="8"/>
      <c r="C27" s="8"/>
      <c r="D27" s="8"/>
      <c r="E27" s="8"/>
    </row>
    <row r="28" customFormat="false" ht="15" hidden="false" customHeight="false" outlineLevel="0" collapsed="false">
      <c r="A28" s="9" t="s">
        <v>58</v>
      </c>
      <c r="B28" s="18"/>
      <c r="E28" s="11" t="s">
        <v>59</v>
      </c>
    </row>
    <row r="29" customFormat="false" ht="15" hidden="false" customHeight="false" outlineLevel="0" collapsed="false">
      <c r="A29" s="9" t="s">
        <v>60</v>
      </c>
      <c r="B29" s="25"/>
      <c r="E29" s="11" t="s">
        <v>61</v>
      </c>
    </row>
    <row r="30" customFormat="false" ht="15" hidden="false" customHeight="false" outlineLevel="0" collapsed="false">
      <c r="A30" s="9" t="s">
        <v>62</v>
      </c>
      <c r="B30" s="25"/>
      <c r="E30" s="11" t="s">
        <v>63</v>
      </c>
    </row>
    <row r="31" customFormat="false" ht="51.75" hidden="false" customHeight="true" outlineLevel="0" collapsed="false">
      <c r="A31" s="9" t="s">
        <v>64</v>
      </c>
      <c r="B31" s="23" t="n">
        <f aca="false">IF(B28="",0,B28*(1-B29-B30))</f>
        <v>0</v>
      </c>
      <c r="C31" s="25" t="n">
        <v>1</v>
      </c>
      <c r="D31" s="23" t="n">
        <f aca="false">B31*C31</f>
        <v>0</v>
      </c>
      <c r="E31" s="11" t="s">
        <v>65</v>
      </c>
    </row>
    <row r="32" customFormat="false" ht="15" hidden="false" customHeight="false" outlineLevel="0" collapsed="false">
      <c r="A32" s="7" t="s">
        <v>66</v>
      </c>
      <c r="B32" s="8"/>
      <c r="C32" s="8"/>
      <c r="D32" s="8"/>
      <c r="E32" s="8"/>
    </row>
    <row r="33" customFormat="false" ht="30" hidden="false" customHeight="true" outlineLevel="0" collapsed="false">
      <c r="A33" s="9" t="s">
        <v>67</v>
      </c>
      <c r="B33" s="25"/>
      <c r="E33" s="11" t="s">
        <v>68</v>
      </c>
    </row>
    <row r="34" customFormat="false" ht="15" hidden="false" customHeight="false" outlineLevel="0" collapsed="false">
      <c r="A34" s="26" t="s">
        <v>69</v>
      </c>
    </row>
    <row r="35" customFormat="false" ht="39.75" hidden="false" customHeight="true" outlineLevel="0" collapsed="false">
      <c r="A35" s="3" t="s">
        <v>70</v>
      </c>
      <c r="B35" s="18"/>
      <c r="C35" s="24" t="n">
        <v>1</v>
      </c>
      <c r="D35" s="27" t="n">
        <f aca="false">IF(B35="",0,B35*C35)</f>
        <v>0</v>
      </c>
      <c r="E35" s="11" t="s">
        <v>71</v>
      </c>
    </row>
    <row r="36" customFormat="false" ht="39.75" hidden="false" customHeight="true" outlineLevel="0" collapsed="false">
      <c r="A36" s="3" t="s">
        <v>72</v>
      </c>
      <c r="B36" s="18"/>
      <c r="C36" s="24" t="n">
        <v>1</v>
      </c>
      <c r="D36" s="27" t="n">
        <f aca="false">IF(B36="",0,B36*C36)</f>
        <v>0</v>
      </c>
      <c r="E36" s="11" t="s">
        <v>73</v>
      </c>
    </row>
    <row r="37" customFormat="false" ht="39.75" hidden="false" customHeight="true" outlineLevel="0" collapsed="false">
      <c r="A37" s="3" t="s">
        <v>74</v>
      </c>
      <c r="B37" s="18"/>
      <c r="C37" s="24" t="n">
        <v>1</v>
      </c>
      <c r="D37" s="27" t="n">
        <f aca="false">IF(B37="",0,B37*C37)</f>
        <v>0</v>
      </c>
      <c r="E37" s="11" t="s">
        <v>75</v>
      </c>
    </row>
    <row r="38" customFormat="false" ht="39.75" hidden="false" customHeight="true" outlineLevel="0" collapsed="false">
      <c r="A38" s="3" t="s">
        <v>76</v>
      </c>
      <c r="B38" s="18"/>
      <c r="C38" s="24" t="n">
        <v>1</v>
      </c>
      <c r="D38" s="27" t="n">
        <f aca="false">IF(B38="",0,B38*C38)</f>
        <v>0</v>
      </c>
      <c r="E38" s="11" t="s">
        <v>77</v>
      </c>
    </row>
    <row r="39" customFormat="false" ht="39.75" hidden="false" customHeight="true" outlineLevel="0" collapsed="false">
      <c r="A39" s="3" t="s">
        <v>78</v>
      </c>
      <c r="B39" s="18"/>
      <c r="C39" s="24" t="n">
        <v>1</v>
      </c>
      <c r="D39" s="27" t="n">
        <f aca="false">IF(B39="",0,B39*C39)</f>
        <v>0</v>
      </c>
      <c r="E39" s="11" t="s">
        <v>79</v>
      </c>
    </row>
    <row r="40" customFormat="false" ht="39.75" hidden="false" customHeight="true" outlineLevel="0" collapsed="false">
      <c r="A40" s="3" t="s">
        <v>80</v>
      </c>
      <c r="B40" s="18"/>
      <c r="C40" s="24" t="n">
        <v>1</v>
      </c>
      <c r="D40" s="27" t="n">
        <f aca="false">IF(B40="",0,B40*C40)</f>
        <v>0</v>
      </c>
      <c r="E40" s="11" t="s">
        <v>81</v>
      </c>
    </row>
    <row r="41" customFormat="false" ht="39.75" hidden="false" customHeight="true" outlineLevel="0" collapsed="false">
      <c r="A41" s="3" t="s">
        <v>82</v>
      </c>
      <c r="B41" s="18"/>
      <c r="C41" s="24" t="n">
        <v>0</v>
      </c>
      <c r="D41" s="27" t="n">
        <f aca="false">IF(B41="",0,B41*C41)</f>
        <v>0</v>
      </c>
      <c r="E41" s="11" t="s">
        <v>83</v>
      </c>
    </row>
    <row r="42" customFormat="false" ht="15" hidden="false" customHeight="false" outlineLevel="0" collapsed="false">
      <c r="A42" s="26" t="s">
        <v>84</v>
      </c>
    </row>
    <row r="43" customFormat="false" ht="33.75" hidden="false" customHeight="true" outlineLevel="0" collapsed="false">
      <c r="A43" s="3" t="s">
        <v>85</v>
      </c>
      <c r="B43" s="18"/>
      <c r="C43" s="24" t="n">
        <v>1</v>
      </c>
      <c r="D43" s="27" t="n">
        <f aca="false">IF(B43="",0,-B43*C43)</f>
        <v>0</v>
      </c>
      <c r="E43" s="11" t="s">
        <v>86</v>
      </c>
    </row>
    <row r="44" customFormat="false" ht="33.75" hidden="false" customHeight="true" outlineLevel="0" collapsed="false">
      <c r="A44" s="3" t="s">
        <v>87</v>
      </c>
      <c r="B44" s="18"/>
      <c r="C44" s="24" t="n">
        <v>1</v>
      </c>
      <c r="D44" s="27" t="n">
        <f aca="false">IF(B44="",0,-B44*C44)</f>
        <v>0</v>
      </c>
      <c r="E44" s="11" t="s">
        <v>88</v>
      </c>
    </row>
    <row r="45" customFormat="false" ht="33.75" hidden="false" customHeight="true" outlineLevel="0" collapsed="false">
      <c r="A45" s="3" t="s">
        <v>89</v>
      </c>
      <c r="B45" s="18"/>
      <c r="C45" s="24" t="n">
        <v>1</v>
      </c>
      <c r="D45" s="27" t="n">
        <f aca="false">IF(B45="",0,-B45*C45)</f>
        <v>0</v>
      </c>
      <c r="E45" s="11" t="s">
        <v>90</v>
      </c>
    </row>
    <row r="46" customFormat="false" ht="33.75" hidden="false" customHeight="true" outlineLevel="0" collapsed="false">
      <c r="A46" s="3" t="s">
        <v>91</v>
      </c>
      <c r="B46" s="18"/>
      <c r="C46" s="24" t="n">
        <v>1</v>
      </c>
      <c r="D46" s="27" t="n">
        <f aca="false">IF(B46="",0,-B46*C46)</f>
        <v>0</v>
      </c>
      <c r="E46" s="11" t="s">
        <v>92</v>
      </c>
    </row>
    <row r="47" customFormat="false" ht="15" hidden="false" customHeight="false" outlineLevel="0" collapsed="false">
      <c r="A47" s="15" t="s">
        <v>93</v>
      </c>
      <c r="B47" s="16" t="n">
        <f aca="false">SUM(D35,D36,D37,D38,D39,D40,D41,D43,D44,D45,D46)</f>
        <v>0</v>
      </c>
      <c r="C47" s="24" t="n">
        <f aca="false">B33</f>
        <v>0</v>
      </c>
      <c r="D47" s="16" t="n">
        <f aca="false">MAX(0,B47)*IF(C47="",0,C47)</f>
        <v>0</v>
      </c>
      <c r="E47" s="11" t="s">
        <v>94</v>
      </c>
    </row>
    <row r="48" customFormat="false" ht="15" hidden="false" customHeight="false" outlineLevel="0" collapsed="false">
      <c r="A48" s="7" t="s">
        <v>95</v>
      </c>
      <c r="B48" s="8"/>
      <c r="C48" s="8"/>
      <c r="D48" s="8"/>
      <c r="E48" s="8"/>
    </row>
    <row r="49" customFormat="false" ht="39.75" hidden="false" customHeight="true" outlineLevel="0" collapsed="false">
      <c r="A49" s="3" t="s">
        <v>96</v>
      </c>
      <c r="B49" s="18"/>
      <c r="C49" s="19" t="n">
        <v>1</v>
      </c>
      <c r="D49" s="20" t="n">
        <f aca="false">IF(B49="",0,B49*C49)</f>
        <v>0</v>
      </c>
      <c r="E49" s="11" t="s">
        <v>97</v>
      </c>
    </row>
    <row r="50" customFormat="false" ht="39.75" hidden="false" customHeight="true" outlineLevel="0" collapsed="false">
      <c r="A50" s="3" t="s">
        <v>98</v>
      </c>
      <c r="B50" s="18"/>
      <c r="C50" s="19" t="n">
        <v>0</v>
      </c>
      <c r="D50" s="20" t="n">
        <f aca="false">IF(B50="",0,B50*C50)</f>
        <v>0</v>
      </c>
      <c r="E50" s="11" t="s">
        <v>99</v>
      </c>
    </row>
    <row r="51" customFormat="false" ht="15" hidden="false" customHeight="false" outlineLevel="0" collapsed="false">
      <c r="A51" s="7" t="s">
        <v>100</v>
      </c>
      <c r="B51" s="8"/>
      <c r="C51" s="8"/>
      <c r="D51" s="8"/>
      <c r="E51" s="8"/>
    </row>
    <row r="52" customFormat="false" ht="15" hidden="false" customHeight="false" outlineLevel="0" collapsed="false">
      <c r="A52" s="28" t="s">
        <v>101</v>
      </c>
      <c r="E52" s="29" t="s">
        <v>102</v>
      </c>
    </row>
    <row r="53" customFormat="false" ht="15" hidden="false" customHeight="false" outlineLevel="0" collapsed="false">
      <c r="A53" s="28" t="s">
        <v>103</v>
      </c>
      <c r="E53" s="29" t="s">
        <v>102</v>
      </c>
    </row>
    <row r="54" customFormat="false" ht="15" hidden="false" customHeight="false" outlineLevel="0" collapsed="false">
      <c r="A54" s="28" t="s">
        <v>104</v>
      </c>
      <c r="E54" s="29" t="s">
        <v>102</v>
      </c>
    </row>
    <row r="56" customFormat="false" ht="15" hidden="false" customHeight="false" outlineLevel="0" collapsed="false">
      <c r="A56" s="30" t="s">
        <v>105</v>
      </c>
      <c r="B56" s="31"/>
      <c r="C56" s="31"/>
      <c r="D56" s="32" t="n">
        <f aca="false">SUM(D14,D15,D16,D20,D22,D24,D25,D26,D31,D47,D49,D50)</f>
        <v>0</v>
      </c>
      <c r="E56" s="31"/>
    </row>
    <row r="58" customFormat="false" ht="26.85" hidden="false" customHeight="false" outlineLevel="0" collapsed="false">
      <c r="A58" s="17" t="s">
        <v>29</v>
      </c>
      <c r="B58" s="17" t="s">
        <v>30</v>
      </c>
      <c r="C58" s="17" t="s">
        <v>31</v>
      </c>
      <c r="D58" s="17" t="s">
        <v>32</v>
      </c>
      <c r="E58" s="17" t="s">
        <v>33</v>
      </c>
    </row>
    <row r="59" customFormat="false" ht="15" hidden="false" customHeight="false" outlineLevel="0" collapsed="false">
      <c r="A59" s="7" t="s">
        <v>106</v>
      </c>
      <c r="B59" s="8"/>
      <c r="C59" s="8"/>
      <c r="D59" s="8"/>
      <c r="E59" s="8"/>
    </row>
    <row r="60" customFormat="false" ht="39.75" hidden="false" customHeight="true" outlineLevel="0" collapsed="false">
      <c r="A60" s="3" t="s">
        <v>107</v>
      </c>
      <c r="B60" s="18"/>
      <c r="C60" s="24" t="n">
        <v>1</v>
      </c>
      <c r="D60" s="23" t="n">
        <f aca="false">IF(B60="",0,B60*C60)</f>
        <v>0</v>
      </c>
      <c r="E60" s="11" t="s">
        <v>108</v>
      </c>
    </row>
    <row r="61" customFormat="false" ht="39.75" hidden="false" customHeight="true" outlineLevel="0" collapsed="false">
      <c r="A61" s="3" t="s">
        <v>109</v>
      </c>
      <c r="B61" s="18"/>
      <c r="C61" s="24" t="n">
        <v>1</v>
      </c>
      <c r="D61" s="23" t="n">
        <f aca="false">IF(B61="",0,B61*C61)</f>
        <v>0</v>
      </c>
      <c r="E61" s="11" t="s">
        <v>110</v>
      </c>
    </row>
    <row r="62" customFormat="false" ht="39.75" hidden="false" customHeight="true" outlineLevel="0" collapsed="false">
      <c r="A62" s="3" t="s">
        <v>111</v>
      </c>
      <c r="B62" s="18"/>
      <c r="C62" s="24" t="n">
        <v>1</v>
      </c>
      <c r="D62" s="23" t="n">
        <f aca="false">IF(B62="",0,B62*C62)</f>
        <v>0</v>
      </c>
      <c r="E62" s="11" t="s">
        <v>112</v>
      </c>
    </row>
    <row r="63" customFormat="false" ht="39.75" hidden="false" customHeight="true" outlineLevel="0" collapsed="false">
      <c r="A63" s="3" t="s">
        <v>113</v>
      </c>
      <c r="B63" s="18"/>
      <c r="C63" s="24" t="n">
        <v>1</v>
      </c>
      <c r="D63" s="23" t="n">
        <f aca="false">IF(B63="",0,B63*C63)</f>
        <v>0</v>
      </c>
      <c r="E63" s="11" t="s">
        <v>114</v>
      </c>
    </row>
    <row r="64" customFormat="false" ht="15" hidden="false" customHeight="false" outlineLevel="0" collapsed="false">
      <c r="A64" s="30" t="s">
        <v>115</v>
      </c>
      <c r="B64" s="31"/>
      <c r="C64" s="31"/>
      <c r="D64" s="32" t="n">
        <f aca="false">SUM(D60,D61,D62,D63)</f>
        <v>0</v>
      </c>
      <c r="E64" s="31"/>
    </row>
    <row r="66" customFormat="false" ht="15" hidden="false" customHeight="false" outlineLevel="0" collapsed="false">
      <c r="A66" s="7" t="s">
        <v>116</v>
      </c>
      <c r="B66" s="8"/>
      <c r="C66" s="8"/>
      <c r="D66" s="8"/>
      <c r="E66" s="8"/>
    </row>
    <row r="67" customFormat="false" ht="15" hidden="false" customHeight="false" outlineLevel="0" collapsed="false">
      <c r="A67" s="15" t="s">
        <v>117</v>
      </c>
      <c r="D67" s="16" t="n">
        <f aca="false">MAX(0,D56-D64)</f>
        <v>0</v>
      </c>
    </row>
    <row r="68" customFormat="false" ht="15" hidden="false" customHeight="false" outlineLevel="0" collapsed="false">
      <c r="A68" s="9" t="s">
        <v>118</v>
      </c>
      <c r="D68" s="23" t="n">
        <f aca="false">D10</f>
        <v>0</v>
      </c>
    </row>
    <row r="69" customFormat="false" ht="15" hidden="false" customHeight="false" outlineLevel="0" collapsed="false">
      <c r="A69" s="15" t="s">
        <v>119</v>
      </c>
      <c r="D69" s="33" t="str">
        <f aca="false">IF(D10=0,"Enter gold/silver prices",IF(AND(D67&gt;0,D67&gt;=D10),"Yes","No"))</f>
        <v>Enter gold/silver prices</v>
      </c>
    </row>
    <row r="70" customFormat="false" ht="15" hidden="false" customHeight="false" outlineLevel="0" collapsed="false">
      <c r="A70" s="9" t="s">
        <v>120</v>
      </c>
      <c r="C70" s="34" t="n">
        <v>0.025</v>
      </c>
      <c r="E70" s="11" t="s">
        <v>121</v>
      </c>
    </row>
    <row r="71" customFormat="false" ht="16.15" hidden="false" customHeight="false" outlineLevel="0" collapsed="false">
      <c r="A71" s="35" t="s">
        <v>122</v>
      </c>
      <c r="B71" s="31"/>
      <c r="C71" s="31"/>
      <c r="D71" s="36" t="n">
        <f aca="false">IF(AND(D10&gt;0,D67&gt;=D10),D67*C70,0)</f>
        <v>0</v>
      </c>
      <c r="E71" s="31"/>
    </row>
    <row r="73" customFormat="false" ht="15" hidden="false" customHeight="false" outlineLevel="0" collapsed="false">
      <c r="A73" s="14" t="s">
        <v>123</v>
      </c>
    </row>
  </sheetData>
  <dataValidations count="1">
    <dataValidation allowBlank="false" errorStyle="stop" operator="between" showDropDown="false" showErrorMessage="false" showInputMessage="false" sqref="B8" type="list">
      <formula1>"Silver,Gold"</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7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16"/>
    <col collapsed="false" customWidth="true" hidden="false" outlineLevel="0" max="3" min="3" style="0" width="11"/>
    <col collapsed="false" customWidth="true" hidden="false" outlineLevel="0" max="4" min="4" style="0" width="16"/>
    <col collapsed="false" customWidth="true" hidden="false" outlineLevel="0" max="5" min="5" style="0" width="70"/>
  </cols>
  <sheetData>
    <row r="1" customFormat="false" ht="18.55" hidden="false" customHeight="false" outlineLevel="0" collapsed="false">
      <c r="A1" s="5" t="s">
        <v>124</v>
      </c>
    </row>
    <row r="2" customFormat="false" ht="15" hidden="false" customHeight="false" outlineLevel="0" collapsed="false">
      <c r="A2" s="6" t="s">
        <v>16</v>
      </c>
    </row>
    <row r="4" customFormat="false" ht="15" hidden="false" customHeight="false" outlineLevel="0" collapsed="false">
      <c r="A4" s="7" t="s">
        <v>17</v>
      </c>
      <c r="B4" s="8"/>
      <c r="C4" s="8"/>
      <c r="D4" s="8"/>
      <c r="E4" s="8"/>
    </row>
    <row r="5" customFormat="false" ht="15" hidden="false" customHeight="false" outlineLevel="0" collapsed="false">
      <c r="A5" s="9" t="s">
        <v>18</v>
      </c>
      <c r="B5" s="10" t="s">
        <v>125</v>
      </c>
      <c r="E5" s="11" t="s">
        <v>19</v>
      </c>
    </row>
    <row r="6" customFormat="false" ht="15" hidden="false" customHeight="false" outlineLevel="0" collapsed="false">
      <c r="A6" s="9" t="s">
        <v>20</v>
      </c>
      <c r="B6" s="12" t="n">
        <v>100</v>
      </c>
      <c r="E6" s="11" t="s">
        <v>21</v>
      </c>
    </row>
    <row r="7" customFormat="false" ht="15" hidden="false" customHeight="false" outlineLevel="0" collapsed="false">
      <c r="A7" s="9" t="s">
        <v>22</v>
      </c>
      <c r="B7" s="12" t="n">
        <v>1.25</v>
      </c>
      <c r="E7" s="11" t="s">
        <v>21</v>
      </c>
    </row>
    <row r="8" customFormat="false" ht="22.35" hidden="false" customHeight="false" outlineLevel="0" collapsed="false">
      <c r="A8" s="9" t="s">
        <v>23</v>
      </c>
      <c r="B8" s="13" t="s">
        <v>24</v>
      </c>
      <c r="E8" s="11" t="s">
        <v>25</v>
      </c>
    </row>
    <row r="9" customFormat="false" ht="15" hidden="false" customHeight="false" outlineLevel="0" collapsed="false">
      <c r="A9" s="14" t="s">
        <v>26</v>
      </c>
    </row>
    <row r="10" customFormat="false" ht="15" hidden="false" customHeight="false" outlineLevel="0" collapsed="false">
      <c r="A10" s="15" t="s">
        <v>27</v>
      </c>
      <c r="D10" s="16" t="n">
        <f aca="false">IF($B$8="Gold",87.48*$B$6,612.36*$B$7)</f>
        <v>765.45</v>
      </c>
      <c r="E10" s="11" t="s">
        <v>28</v>
      </c>
    </row>
    <row r="12" customFormat="false" ht="26.85" hidden="false" customHeight="false" outlineLevel="0" collapsed="false">
      <c r="A12" s="17" t="s">
        <v>29</v>
      </c>
      <c r="B12" s="17" t="s">
        <v>30</v>
      </c>
      <c r="C12" s="17" t="s">
        <v>31</v>
      </c>
      <c r="D12" s="17" t="s">
        <v>32</v>
      </c>
      <c r="E12" s="17" t="s">
        <v>33</v>
      </c>
    </row>
    <row r="13" customFormat="false" ht="15" hidden="false" customHeight="false" outlineLevel="0" collapsed="false">
      <c r="A13" s="7" t="s">
        <v>34</v>
      </c>
      <c r="B13" s="8"/>
      <c r="C13" s="8"/>
      <c r="D13" s="8"/>
      <c r="E13" s="8"/>
    </row>
    <row r="14" customFormat="false" ht="39.75" hidden="false" customHeight="true" outlineLevel="0" collapsed="false">
      <c r="A14" s="3" t="s">
        <v>35</v>
      </c>
      <c r="B14" s="18" t="n">
        <v>2000</v>
      </c>
      <c r="C14" s="19" t="n">
        <v>1</v>
      </c>
      <c r="D14" s="20" t="n">
        <f aca="false">IF(B14="",0,B14*C14)</f>
        <v>2000</v>
      </c>
      <c r="E14" s="11" t="s">
        <v>36</v>
      </c>
    </row>
    <row r="15" customFormat="false" ht="39.75" hidden="false" customHeight="true" outlineLevel="0" collapsed="false">
      <c r="A15" s="3" t="s">
        <v>37</v>
      </c>
      <c r="B15" s="18" t="n">
        <v>45000</v>
      </c>
      <c r="C15" s="19" t="n">
        <v>1</v>
      </c>
      <c r="D15" s="20" t="n">
        <f aca="false">IF(B15="",0,B15*C15)</f>
        <v>45000</v>
      </c>
      <c r="E15" s="11" t="s">
        <v>38</v>
      </c>
    </row>
    <row r="16" customFormat="false" ht="39.75" hidden="false" customHeight="true" outlineLevel="0" collapsed="false">
      <c r="A16" s="3" t="s">
        <v>39</v>
      </c>
      <c r="B16" s="18" t="n">
        <v>5000</v>
      </c>
      <c r="C16" s="19" t="n">
        <v>1</v>
      </c>
      <c r="D16" s="20" t="n">
        <f aca="false">IF(B16="",0,B16*C16)</f>
        <v>5000</v>
      </c>
      <c r="E16" s="11" t="s">
        <v>40</v>
      </c>
    </row>
    <row r="17" customFormat="false" ht="15" hidden="false" customHeight="false" outlineLevel="0" collapsed="false">
      <c r="A17" s="7" t="s">
        <v>41</v>
      </c>
      <c r="B17" s="8"/>
      <c r="C17" s="8"/>
      <c r="D17" s="8"/>
      <c r="E17" s="8"/>
    </row>
    <row r="18" customFormat="false" ht="30" hidden="false" customHeight="true" outlineLevel="0" collapsed="false">
      <c r="A18" s="9" t="s">
        <v>42</v>
      </c>
      <c r="B18" s="21" t="n">
        <v>120</v>
      </c>
      <c r="E18" s="11" t="s">
        <v>43</v>
      </c>
    </row>
    <row r="19" customFormat="false" ht="15" hidden="false" customHeight="false" outlineLevel="0" collapsed="false">
      <c r="A19" s="9" t="s">
        <v>44</v>
      </c>
      <c r="B19" s="22" t="n">
        <v>22</v>
      </c>
    </row>
    <row r="20" customFormat="false" ht="15" hidden="false" customHeight="false" outlineLevel="0" collapsed="false">
      <c r="A20" s="9" t="s">
        <v>45</v>
      </c>
      <c r="B20" s="23" t="n">
        <f aca="false">IF(B18="",0,B18*B19/24*$B$6)</f>
        <v>11000</v>
      </c>
      <c r="C20" s="24" t="n">
        <v>1</v>
      </c>
      <c r="D20" s="23" t="n">
        <f aca="false">B20*C20</f>
        <v>11000</v>
      </c>
      <c r="E20" s="11" t="s">
        <v>46</v>
      </c>
    </row>
    <row r="21" customFormat="false" ht="15" hidden="false" customHeight="false" outlineLevel="0" collapsed="false">
      <c r="A21" s="9" t="s">
        <v>47</v>
      </c>
      <c r="B21" s="21" t="n">
        <v>500</v>
      </c>
    </row>
    <row r="22" customFormat="false" ht="22.35" hidden="false" customHeight="false" outlineLevel="0" collapsed="false">
      <c r="A22" s="9" t="s">
        <v>48</v>
      </c>
      <c r="B22" s="23" t="n">
        <f aca="false">IF(B21="",0,B21*$B$7)</f>
        <v>625</v>
      </c>
      <c r="C22" s="24" t="n">
        <v>1</v>
      </c>
      <c r="D22" s="23" t="n">
        <f aca="false">B22*C22</f>
        <v>625</v>
      </c>
      <c r="E22" s="11" t="s">
        <v>49</v>
      </c>
    </row>
    <row r="23" customFormat="false" ht="15" hidden="false" customHeight="false" outlineLevel="0" collapsed="false">
      <c r="A23" s="7" t="s">
        <v>50</v>
      </c>
      <c r="B23" s="8"/>
      <c r="C23" s="8"/>
      <c r="D23" s="8"/>
      <c r="E23" s="8"/>
    </row>
    <row r="24" customFormat="false" ht="39.75" hidden="false" customHeight="true" outlineLevel="0" collapsed="false">
      <c r="A24" s="3" t="s">
        <v>51</v>
      </c>
      <c r="B24" s="18" t="n">
        <v>15000</v>
      </c>
      <c r="C24" s="19" t="n">
        <v>1</v>
      </c>
      <c r="D24" s="20" t="n">
        <f aca="false">IF(B24="",0,B24*C24)</f>
        <v>15000</v>
      </c>
      <c r="E24" s="11" t="s">
        <v>52</v>
      </c>
    </row>
    <row r="25" customFormat="false" ht="39.75" hidden="false" customHeight="true" outlineLevel="0" collapsed="false">
      <c r="A25" s="3" t="s">
        <v>53</v>
      </c>
      <c r="B25" s="18" t="n">
        <v>60000</v>
      </c>
      <c r="C25" s="25" t="n">
        <v>1</v>
      </c>
      <c r="D25" s="20" t="n">
        <f aca="false">IF(B25="",0,B25*C25)</f>
        <v>60000</v>
      </c>
      <c r="E25" s="11" t="s">
        <v>54</v>
      </c>
    </row>
    <row r="26" customFormat="false" ht="39.75" hidden="false" customHeight="true" outlineLevel="0" collapsed="false">
      <c r="A26" s="3" t="s">
        <v>55</v>
      </c>
      <c r="B26" s="18" t="n">
        <v>0</v>
      </c>
      <c r="C26" s="25" t="n">
        <v>1</v>
      </c>
      <c r="D26" s="20" t="n">
        <f aca="false">IF(B26="",0,B26*C26)</f>
        <v>0</v>
      </c>
      <c r="E26" s="11" t="s">
        <v>56</v>
      </c>
    </row>
    <row r="27" customFormat="false" ht="15" hidden="false" customHeight="false" outlineLevel="0" collapsed="false">
      <c r="A27" s="7" t="s">
        <v>57</v>
      </c>
      <c r="B27" s="8"/>
      <c r="C27" s="8"/>
      <c r="D27" s="8"/>
      <c r="E27" s="8"/>
    </row>
    <row r="28" customFormat="false" ht="15" hidden="false" customHeight="false" outlineLevel="0" collapsed="false">
      <c r="A28" s="9" t="s">
        <v>58</v>
      </c>
      <c r="B28" s="18" t="n">
        <v>250000</v>
      </c>
      <c r="E28" s="11" t="s">
        <v>59</v>
      </c>
    </row>
    <row r="29" customFormat="false" ht="15" hidden="false" customHeight="false" outlineLevel="0" collapsed="false">
      <c r="A29" s="9" t="s">
        <v>60</v>
      </c>
      <c r="B29" s="25" t="n">
        <v>0.1</v>
      </c>
      <c r="E29" s="11" t="s">
        <v>61</v>
      </c>
    </row>
    <row r="30" customFormat="false" ht="15" hidden="false" customHeight="false" outlineLevel="0" collapsed="false">
      <c r="A30" s="9" t="s">
        <v>62</v>
      </c>
      <c r="B30" s="25" t="n">
        <v>0.22</v>
      </c>
      <c r="E30" s="11" t="s">
        <v>63</v>
      </c>
    </row>
    <row r="31" customFormat="false" ht="51.75" hidden="false" customHeight="true" outlineLevel="0" collapsed="false">
      <c r="A31" s="9" t="s">
        <v>64</v>
      </c>
      <c r="B31" s="23" t="n">
        <f aca="false">IF(B28="",0,B28*(1-B29-B30))</f>
        <v>170000</v>
      </c>
      <c r="C31" s="25" t="n">
        <v>1</v>
      </c>
      <c r="D31" s="23" t="n">
        <f aca="false">B31*C31</f>
        <v>170000</v>
      </c>
      <c r="E31" s="11" t="s">
        <v>65</v>
      </c>
    </row>
    <row r="32" customFormat="false" ht="15" hidden="false" customHeight="false" outlineLevel="0" collapsed="false">
      <c r="A32" s="7" t="s">
        <v>66</v>
      </c>
      <c r="B32" s="8"/>
      <c r="C32" s="8"/>
      <c r="D32" s="8"/>
      <c r="E32" s="8"/>
    </row>
    <row r="33" customFormat="false" ht="30" hidden="false" customHeight="true" outlineLevel="0" collapsed="false">
      <c r="A33" s="9" t="s">
        <v>67</v>
      </c>
      <c r="B33" s="25" t="n">
        <v>0.5</v>
      </c>
      <c r="E33" s="11" t="s">
        <v>68</v>
      </c>
    </row>
    <row r="34" customFormat="false" ht="15" hidden="false" customHeight="false" outlineLevel="0" collapsed="false">
      <c r="A34" s="26" t="s">
        <v>69</v>
      </c>
    </row>
    <row r="35" customFormat="false" ht="39.75" hidden="false" customHeight="true" outlineLevel="0" collapsed="false">
      <c r="A35" s="3" t="s">
        <v>70</v>
      </c>
      <c r="B35" s="18" t="n">
        <v>120000</v>
      </c>
      <c r="C35" s="24" t="n">
        <v>1</v>
      </c>
      <c r="D35" s="27" t="n">
        <f aca="false">IF(B35="",0,B35*C35)</f>
        <v>120000</v>
      </c>
      <c r="E35" s="11" t="s">
        <v>71</v>
      </c>
    </row>
    <row r="36" customFormat="false" ht="39.75" hidden="false" customHeight="true" outlineLevel="0" collapsed="false">
      <c r="A36" s="3" t="s">
        <v>72</v>
      </c>
      <c r="B36" s="18" t="n">
        <v>40000</v>
      </c>
      <c r="C36" s="24" t="n">
        <v>1</v>
      </c>
      <c r="D36" s="27" t="n">
        <f aca="false">IF(B36="",0,B36*C36)</f>
        <v>40000</v>
      </c>
      <c r="E36" s="11" t="s">
        <v>73</v>
      </c>
    </row>
    <row r="37" customFormat="false" ht="39.75" hidden="false" customHeight="true" outlineLevel="0" collapsed="false">
      <c r="A37" s="3" t="s">
        <v>74</v>
      </c>
      <c r="B37" s="18" t="n">
        <v>30000</v>
      </c>
      <c r="C37" s="24" t="n">
        <v>1</v>
      </c>
      <c r="D37" s="27" t="n">
        <f aca="false">IF(B37="",0,B37*C37)</f>
        <v>30000</v>
      </c>
      <c r="E37" s="11" t="s">
        <v>75</v>
      </c>
    </row>
    <row r="38" customFormat="false" ht="39.75" hidden="false" customHeight="true" outlineLevel="0" collapsed="false">
      <c r="A38" s="3" t="s">
        <v>76</v>
      </c>
      <c r="B38" s="18" t="n">
        <v>0</v>
      </c>
      <c r="C38" s="24" t="n">
        <v>1</v>
      </c>
      <c r="D38" s="27" t="n">
        <f aca="false">IF(B38="",0,B38*C38)</f>
        <v>0</v>
      </c>
      <c r="E38" s="11" t="s">
        <v>77</v>
      </c>
    </row>
    <row r="39" customFormat="false" ht="39.75" hidden="false" customHeight="true" outlineLevel="0" collapsed="false">
      <c r="A39" s="3" t="s">
        <v>78</v>
      </c>
      <c r="B39" s="18" t="n">
        <v>90000</v>
      </c>
      <c r="C39" s="24" t="n">
        <v>1</v>
      </c>
      <c r="D39" s="27" t="n">
        <f aca="false">IF(B39="",0,B39*C39)</f>
        <v>90000</v>
      </c>
      <c r="E39" s="11" t="s">
        <v>79</v>
      </c>
    </row>
    <row r="40" customFormat="false" ht="39.75" hidden="false" customHeight="true" outlineLevel="0" collapsed="false">
      <c r="A40" s="3" t="s">
        <v>80</v>
      </c>
      <c r="B40" s="18" t="n">
        <v>0</v>
      </c>
      <c r="C40" s="24" t="n">
        <v>1</v>
      </c>
      <c r="D40" s="27" t="n">
        <f aca="false">IF(B40="",0,B40*C40)</f>
        <v>0</v>
      </c>
      <c r="E40" s="11" t="s">
        <v>81</v>
      </c>
    </row>
    <row r="41" customFormat="false" ht="39.75" hidden="false" customHeight="true" outlineLevel="0" collapsed="false">
      <c r="A41" s="3" t="s">
        <v>82</v>
      </c>
      <c r="B41" s="18" t="n">
        <v>800000</v>
      </c>
      <c r="C41" s="24" t="n">
        <v>0</v>
      </c>
      <c r="D41" s="27" t="n">
        <f aca="false">IF(B41="",0,B41*C41)</f>
        <v>0</v>
      </c>
      <c r="E41" s="11" t="s">
        <v>83</v>
      </c>
    </row>
    <row r="42" customFormat="false" ht="15" hidden="false" customHeight="false" outlineLevel="0" collapsed="false">
      <c r="A42" s="26" t="s">
        <v>84</v>
      </c>
    </row>
    <row r="43" customFormat="false" ht="33.75" hidden="false" customHeight="true" outlineLevel="0" collapsed="false">
      <c r="A43" s="3" t="s">
        <v>85</v>
      </c>
      <c r="B43" s="18" t="n">
        <v>35000</v>
      </c>
      <c r="C43" s="24" t="n">
        <v>1</v>
      </c>
      <c r="D43" s="27" t="n">
        <f aca="false">IF(B43="",0,-B43*C43)</f>
        <v>-35000</v>
      </c>
      <c r="E43" s="11" t="s">
        <v>86</v>
      </c>
    </row>
    <row r="44" customFormat="false" ht="33.75" hidden="false" customHeight="true" outlineLevel="0" collapsed="false">
      <c r="A44" s="3" t="s">
        <v>87</v>
      </c>
      <c r="B44" s="18" t="n">
        <v>25000</v>
      </c>
      <c r="C44" s="24" t="n">
        <v>1</v>
      </c>
      <c r="D44" s="27" t="n">
        <f aca="false">IF(B44="",0,-B44*C44)</f>
        <v>-25000</v>
      </c>
      <c r="E44" s="11" t="s">
        <v>88</v>
      </c>
    </row>
    <row r="45" customFormat="false" ht="33.75" hidden="false" customHeight="true" outlineLevel="0" collapsed="false">
      <c r="A45" s="3" t="s">
        <v>89</v>
      </c>
      <c r="B45" s="18" t="n">
        <v>20000</v>
      </c>
      <c r="C45" s="24" t="n">
        <v>1</v>
      </c>
      <c r="D45" s="27" t="n">
        <f aca="false">IF(B45="",0,-B45*C45)</f>
        <v>-20000</v>
      </c>
      <c r="E45" s="11" t="s">
        <v>90</v>
      </c>
    </row>
    <row r="46" customFormat="false" ht="33.75" hidden="false" customHeight="true" outlineLevel="0" collapsed="false">
      <c r="A46" s="3" t="s">
        <v>91</v>
      </c>
      <c r="B46" s="18" t="n">
        <v>0</v>
      </c>
      <c r="C46" s="24" t="n">
        <v>1</v>
      </c>
      <c r="D46" s="27" t="n">
        <f aca="false">IF(B46="",0,-B46*C46)</f>
        <v>-0</v>
      </c>
      <c r="E46" s="11" t="s">
        <v>92</v>
      </c>
    </row>
    <row r="47" customFormat="false" ht="15" hidden="false" customHeight="false" outlineLevel="0" collapsed="false">
      <c r="A47" s="15" t="s">
        <v>93</v>
      </c>
      <c r="B47" s="16" t="n">
        <f aca="false">SUM(D35,D36,D37,D38,D39,D40,D41,D43,D44,D45,D46)</f>
        <v>200000</v>
      </c>
      <c r="C47" s="24" t="n">
        <f aca="false">B33</f>
        <v>0.5</v>
      </c>
      <c r="D47" s="16" t="n">
        <f aca="false">MAX(0,B47)*IF(C47="",0,C47)</f>
        <v>100000</v>
      </c>
      <c r="E47" s="11" t="s">
        <v>94</v>
      </c>
    </row>
    <row r="48" customFormat="false" ht="15" hidden="false" customHeight="false" outlineLevel="0" collapsed="false">
      <c r="A48" s="7" t="s">
        <v>95</v>
      </c>
      <c r="B48" s="8"/>
      <c r="C48" s="8"/>
      <c r="D48" s="8"/>
      <c r="E48" s="8"/>
    </row>
    <row r="49" customFormat="false" ht="39.75" hidden="false" customHeight="true" outlineLevel="0" collapsed="false">
      <c r="A49" s="3" t="s">
        <v>96</v>
      </c>
      <c r="B49" s="18" t="n">
        <v>0</v>
      </c>
      <c r="C49" s="19" t="n">
        <v>1</v>
      </c>
      <c r="D49" s="20" t="n">
        <f aca="false">IF(B49="",0,B49*C49)</f>
        <v>0</v>
      </c>
      <c r="E49" s="11" t="s">
        <v>97</v>
      </c>
    </row>
    <row r="50" customFormat="false" ht="39.75" hidden="false" customHeight="true" outlineLevel="0" collapsed="false">
      <c r="A50" s="3" t="s">
        <v>98</v>
      </c>
      <c r="B50" s="18" t="n">
        <v>900000</v>
      </c>
      <c r="C50" s="19" t="n">
        <v>0</v>
      </c>
      <c r="D50" s="20" t="n">
        <f aca="false">IF(B50="",0,B50*C50)</f>
        <v>0</v>
      </c>
      <c r="E50" s="11" t="s">
        <v>99</v>
      </c>
    </row>
    <row r="51" customFormat="false" ht="15" hidden="false" customHeight="false" outlineLevel="0" collapsed="false">
      <c r="A51" s="7" t="s">
        <v>100</v>
      </c>
      <c r="B51" s="8"/>
      <c r="C51" s="8"/>
      <c r="D51" s="8"/>
      <c r="E51" s="8"/>
    </row>
    <row r="52" customFormat="false" ht="15" hidden="false" customHeight="false" outlineLevel="0" collapsed="false">
      <c r="A52" s="28" t="s">
        <v>101</v>
      </c>
      <c r="E52" s="29" t="s">
        <v>102</v>
      </c>
    </row>
    <row r="53" customFormat="false" ht="15" hidden="false" customHeight="false" outlineLevel="0" collapsed="false">
      <c r="A53" s="28" t="s">
        <v>103</v>
      </c>
      <c r="E53" s="29" t="s">
        <v>102</v>
      </c>
    </row>
    <row r="54" customFormat="false" ht="15" hidden="false" customHeight="false" outlineLevel="0" collapsed="false">
      <c r="A54" s="28" t="s">
        <v>104</v>
      </c>
      <c r="E54" s="29" t="s">
        <v>102</v>
      </c>
    </row>
    <row r="56" customFormat="false" ht="15" hidden="false" customHeight="false" outlineLevel="0" collapsed="false">
      <c r="A56" s="30" t="s">
        <v>105</v>
      </c>
      <c r="B56" s="31"/>
      <c r="C56" s="31"/>
      <c r="D56" s="32" t="n">
        <f aca="false">SUM(D14,D15,D16,D20,D22,D24,D25,D26,D31,D47,D49,D50)</f>
        <v>408625</v>
      </c>
      <c r="E56" s="31"/>
    </row>
    <row r="58" customFormat="false" ht="26.85" hidden="false" customHeight="false" outlineLevel="0" collapsed="false">
      <c r="A58" s="17" t="s">
        <v>29</v>
      </c>
      <c r="B58" s="17" t="s">
        <v>30</v>
      </c>
      <c r="C58" s="17" t="s">
        <v>31</v>
      </c>
      <c r="D58" s="17" t="s">
        <v>32</v>
      </c>
      <c r="E58" s="17" t="s">
        <v>33</v>
      </c>
    </row>
    <row r="59" customFormat="false" ht="15" hidden="false" customHeight="false" outlineLevel="0" collapsed="false">
      <c r="A59" s="7" t="s">
        <v>106</v>
      </c>
      <c r="B59" s="8"/>
      <c r="C59" s="8"/>
      <c r="D59" s="8"/>
      <c r="E59" s="8"/>
    </row>
    <row r="60" customFormat="false" ht="39.75" hidden="false" customHeight="true" outlineLevel="0" collapsed="false">
      <c r="A60" s="3" t="s">
        <v>107</v>
      </c>
      <c r="B60" s="18" t="n">
        <v>3000</v>
      </c>
      <c r="C60" s="24" t="n">
        <v>1</v>
      </c>
      <c r="D60" s="23" t="n">
        <f aca="false">IF(B60="",0,B60*C60)</f>
        <v>3000</v>
      </c>
      <c r="E60" s="11" t="s">
        <v>108</v>
      </c>
    </row>
    <row r="61" customFormat="false" ht="39.75" hidden="false" customHeight="true" outlineLevel="0" collapsed="false">
      <c r="A61" s="3" t="s">
        <v>109</v>
      </c>
      <c r="B61" s="18" t="n">
        <v>2000</v>
      </c>
      <c r="C61" s="24" t="n">
        <v>1</v>
      </c>
      <c r="D61" s="23" t="n">
        <f aca="false">IF(B61="",0,B61*C61)</f>
        <v>2000</v>
      </c>
      <c r="E61" s="11" t="s">
        <v>110</v>
      </c>
    </row>
    <row r="62" customFormat="false" ht="39.75" hidden="false" customHeight="true" outlineLevel="0" collapsed="false">
      <c r="A62" s="3" t="s">
        <v>111</v>
      </c>
      <c r="B62" s="18" t="n">
        <v>0</v>
      </c>
      <c r="C62" s="24" t="n">
        <v>1</v>
      </c>
      <c r="D62" s="23" t="n">
        <f aca="false">IF(B62="",0,B62*C62)</f>
        <v>0</v>
      </c>
      <c r="E62" s="11" t="s">
        <v>112</v>
      </c>
    </row>
    <row r="63" customFormat="false" ht="39.75" hidden="false" customHeight="true" outlineLevel="0" collapsed="false">
      <c r="A63" s="3" t="s">
        <v>113</v>
      </c>
      <c r="B63" s="18" t="n">
        <v>24000</v>
      </c>
      <c r="C63" s="24" t="n">
        <v>1</v>
      </c>
      <c r="D63" s="23" t="n">
        <f aca="false">IF(B63="",0,B63*C63)</f>
        <v>24000</v>
      </c>
      <c r="E63" s="11" t="s">
        <v>114</v>
      </c>
    </row>
    <row r="64" customFormat="false" ht="15" hidden="false" customHeight="false" outlineLevel="0" collapsed="false">
      <c r="A64" s="30" t="s">
        <v>115</v>
      </c>
      <c r="B64" s="31"/>
      <c r="C64" s="31"/>
      <c r="D64" s="32" t="n">
        <f aca="false">SUM(D60,D61,D62,D63)</f>
        <v>29000</v>
      </c>
      <c r="E64" s="31"/>
    </row>
    <row r="66" customFormat="false" ht="15" hidden="false" customHeight="false" outlineLevel="0" collapsed="false">
      <c r="A66" s="7" t="s">
        <v>116</v>
      </c>
      <c r="B66" s="8"/>
      <c r="C66" s="8"/>
      <c r="D66" s="8"/>
      <c r="E66" s="8"/>
    </row>
    <row r="67" customFormat="false" ht="15" hidden="false" customHeight="false" outlineLevel="0" collapsed="false">
      <c r="A67" s="15" t="s">
        <v>117</v>
      </c>
      <c r="D67" s="16" t="n">
        <f aca="false">MAX(0,D56-D64)</f>
        <v>379625</v>
      </c>
    </row>
    <row r="68" customFormat="false" ht="15" hidden="false" customHeight="false" outlineLevel="0" collapsed="false">
      <c r="A68" s="9" t="s">
        <v>118</v>
      </c>
      <c r="D68" s="23" t="n">
        <f aca="false">D10</f>
        <v>765.45</v>
      </c>
    </row>
    <row r="69" customFormat="false" ht="15" hidden="false" customHeight="false" outlineLevel="0" collapsed="false">
      <c r="A69" s="15" t="s">
        <v>119</v>
      </c>
      <c r="D69" s="33" t="str">
        <f aca="false">IF(D10=0,"Enter gold/silver prices",IF(AND(D67&gt;0,D67&gt;=D10),"Yes","No"))</f>
        <v>Yes</v>
      </c>
    </row>
    <row r="70" customFormat="false" ht="15" hidden="false" customHeight="false" outlineLevel="0" collapsed="false">
      <c r="A70" s="9" t="s">
        <v>120</v>
      </c>
      <c r="C70" s="34" t="n">
        <v>0.025</v>
      </c>
      <c r="E70" s="11" t="s">
        <v>121</v>
      </c>
    </row>
    <row r="71" customFormat="false" ht="16.15" hidden="false" customHeight="false" outlineLevel="0" collapsed="false">
      <c r="A71" s="35" t="s">
        <v>122</v>
      </c>
      <c r="B71" s="31"/>
      <c r="C71" s="31"/>
      <c r="D71" s="36" t="n">
        <f aca="false">IF(AND(D10&gt;0,D67&gt;=D10),D67*C70,0)</f>
        <v>9490.625</v>
      </c>
      <c r="E71" s="31"/>
    </row>
    <row r="73" customFormat="false" ht="15" hidden="false" customHeight="false" outlineLevel="0" collapsed="false">
      <c r="A73" s="14" t="s">
        <v>123</v>
      </c>
    </row>
  </sheetData>
  <dataValidations count="1">
    <dataValidation allowBlank="false" errorStyle="stop" operator="between" showDropDown="false" showErrorMessage="false" showInputMessage="false" sqref="B8" type="list">
      <formula1>"Silver,Gold"</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0"/>
    <col collapsed="false" customWidth="true" hidden="false" outlineLevel="0" max="2" min="2" style="0" width="95"/>
  </cols>
  <sheetData>
    <row r="1" customFormat="false" ht="17.35" hidden="false" customHeight="false" outlineLevel="0" collapsed="false">
      <c r="A1" s="37" t="s">
        <v>126</v>
      </c>
    </row>
    <row r="3" customFormat="false" ht="15" hidden="false" customHeight="false" outlineLevel="0" collapsed="false">
      <c r="A3" s="38" t="s">
        <v>127</v>
      </c>
      <c r="B3" s="38" t="s">
        <v>128</v>
      </c>
    </row>
    <row r="4" customFormat="false" ht="30" hidden="false" customHeight="true" outlineLevel="0" collapsed="false">
      <c r="A4" s="39" t="s">
        <v>129</v>
      </c>
      <c r="B4" s="40" t="s">
        <v>130</v>
      </c>
    </row>
    <row r="5" customFormat="false" ht="45" hidden="false" customHeight="true" outlineLevel="0" collapsed="false">
      <c r="A5" s="41" t="s">
        <v>131</v>
      </c>
      <c r="B5" s="3" t="s">
        <v>132</v>
      </c>
    </row>
    <row r="6" customFormat="false" ht="45" hidden="false" customHeight="true" outlineLevel="0" collapsed="false">
      <c r="A6" s="39" t="s">
        <v>133</v>
      </c>
      <c r="B6" s="40" t="s">
        <v>134</v>
      </c>
    </row>
    <row r="7" customFormat="false" ht="30" hidden="false" customHeight="true" outlineLevel="0" collapsed="false">
      <c r="A7" s="41" t="s">
        <v>135</v>
      </c>
      <c r="B7" s="3" t="s">
        <v>136</v>
      </c>
    </row>
    <row r="8" customFormat="false" ht="30" hidden="false" customHeight="true" outlineLevel="0" collapsed="false">
      <c r="A8" s="39" t="s">
        <v>137</v>
      </c>
      <c r="B8" s="40" t="s">
        <v>138</v>
      </c>
    </row>
    <row r="9" customFormat="false" ht="30" hidden="false" customHeight="true" outlineLevel="0" collapsed="false">
      <c r="A9" s="41" t="s">
        <v>139</v>
      </c>
      <c r="B9" s="3" t="s">
        <v>140</v>
      </c>
    </row>
    <row r="10" customFormat="false" ht="30" hidden="false" customHeight="true" outlineLevel="0" collapsed="false">
      <c r="A10" s="39" t="s">
        <v>141</v>
      </c>
      <c r="B10" s="40" t="s">
        <v>142</v>
      </c>
    </row>
    <row r="11" customFormat="false" ht="30" hidden="false" customHeight="true" outlineLevel="0" collapsed="false">
      <c r="A11" s="41" t="s">
        <v>143</v>
      </c>
      <c r="B11" s="3" t="s">
        <v>144</v>
      </c>
    </row>
    <row r="12" customFormat="false" ht="60" hidden="false" customHeight="true" outlineLevel="0" collapsed="false">
      <c r="A12" s="39" t="s">
        <v>145</v>
      </c>
      <c r="B12" s="40" t="s">
        <v>146</v>
      </c>
    </row>
    <row r="13" customFormat="false" ht="45" hidden="false" customHeight="true" outlineLevel="0" collapsed="false">
      <c r="A13" s="41" t="s">
        <v>147</v>
      </c>
      <c r="B13" s="3" t="s">
        <v>148</v>
      </c>
    </row>
    <row r="14" customFormat="false" ht="45" hidden="false" customHeight="true" outlineLevel="0" collapsed="false">
      <c r="A14" s="39" t="s">
        <v>149</v>
      </c>
      <c r="B14" s="40" t="s">
        <v>150</v>
      </c>
    </row>
    <row r="15" customFormat="false" ht="30" hidden="false" customHeight="true" outlineLevel="0" collapsed="false">
      <c r="A15" s="41" t="s">
        <v>151</v>
      </c>
      <c r="B15" s="3" t="s">
        <v>152</v>
      </c>
    </row>
    <row r="16" customFormat="false" ht="75" hidden="false" customHeight="true" outlineLevel="0" collapsed="false">
      <c r="A16" s="39" t="s">
        <v>153</v>
      </c>
      <c r="B16" s="40" t="s">
        <v>154</v>
      </c>
    </row>
    <row r="17" customFormat="false" ht="30" hidden="false" customHeight="true" outlineLevel="0" collapsed="false">
      <c r="A17" s="41" t="s">
        <v>155</v>
      </c>
      <c r="B17" s="3" t="s">
        <v>156</v>
      </c>
    </row>
    <row r="18" customFormat="false" ht="30" hidden="false" customHeight="true" outlineLevel="0" collapsed="false">
      <c r="A18" s="39" t="s">
        <v>157</v>
      </c>
      <c r="B18" s="40" t="s">
        <v>158</v>
      </c>
    </row>
    <row r="19" customFormat="false" ht="30" hidden="false" customHeight="true" outlineLevel="0" collapsed="false">
      <c r="A19" s="41" t="s">
        <v>159</v>
      </c>
      <c r="B19" s="3" t="s">
        <v>160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2026-11-01T20:36:27Z</dcterms:created>
  <dc:creator>openpyxl</dc:creator>
  <dc:description/>
  <dc:language>en-US</dc:language>
  <cp:lastModifiedBy/>
  <dcterms:modified xsi:type="dcterms:W3CDTF">2026-11-01T20:36:28Z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